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Y:\Employee Folders\Brian\FY2025 Financials\ATFAB FY25\"/>
    </mc:Choice>
  </mc:AlternateContent>
  <xr:revisionPtr revIDLastSave="0" documentId="13_ncr:1_{0D38411B-E36B-4D01-BE54-F739CDA1E22A}" xr6:coauthVersionLast="47" xr6:coauthVersionMax="47" xr10:uidLastSave="{00000000-0000-0000-0000-000000000000}"/>
  <bookViews>
    <workbookView xWindow="39810" yWindow="2835" windowWidth="28800" windowHeight="15285" xr2:uid="{00000000-000D-0000-FFFF-FFFF00000000}"/>
  </bookViews>
  <sheets>
    <sheet name="Sheet1" sheetId="1" r:id="rId1"/>
    <sheet name="Sheet2" sheetId="2" r:id="rId2"/>
  </sheets>
  <definedNames>
    <definedName name="_MailAutoSig" localSheetId="0">Sheet1!$F$12</definedName>
    <definedName name="_xlnm.Print_Area" localSheetId="0">Sheet1!$A$1:$J$42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3" i="1" l="1"/>
  <c r="F33" i="1"/>
  <c r="D26" i="1" l="1"/>
  <c r="D12" i="1"/>
  <c r="J32" i="1"/>
  <c r="F32" i="1"/>
  <c r="D23" i="1"/>
  <c r="D21" i="1"/>
  <c r="F31" i="1"/>
  <c r="J31" i="1" s="1"/>
  <c r="E7" i="2"/>
  <c r="E8" i="2"/>
  <c r="E9" i="2"/>
  <c r="E6" i="2"/>
  <c r="D7" i="2"/>
  <c r="D8" i="2"/>
  <c r="D9" i="2"/>
  <c r="D6" i="2"/>
  <c r="C9" i="2"/>
  <c r="F26" i="1" l="1"/>
  <c r="F27" i="1"/>
  <c r="F28" i="1"/>
  <c r="F30" i="1"/>
  <c r="J30" i="1" s="1"/>
  <c r="F25" i="1"/>
  <c r="E23" i="1"/>
  <c r="F23" i="1" s="1"/>
  <c r="F34" i="1" l="1"/>
  <c r="J28" i="1"/>
  <c r="J29" i="1"/>
  <c r="J26" i="1" l="1"/>
  <c r="J27" i="1"/>
  <c r="J23" i="1" l="1"/>
  <c r="J41" i="1" l="1"/>
  <c r="F22" i="1" l="1"/>
  <c r="E24" i="1"/>
  <c r="F24" i="1" s="1"/>
  <c r="J25" i="1"/>
  <c r="E21" i="1"/>
  <c r="F21" i="1" s="1"/>
  <c r="D36" i="1"/>
  <c r="F20" i="1"/>
  <c r="F15" i="1"/>
  <c r="F10" i="1"/>
  <c r="F9" i="1"/>
  <c r="J9" i="1" s="1"/>
  <c r="D13" i="1" l="1"/>
  <c r="D17" i="1" s="1"/>
  <c r="D38" i="1" s="1"/>
  <c r="F12" i="1"/>
  <c r="H36" i="1" l="1"/>
  <c r="J20" i="1"/>
  <c r="J22" i="1"/>
  <c r="J24" i="1"/>
  <c r="J15" i="1"/>
  <c r="J12" i="1"/>
  <c r="H13" i="1"/>
  <c r="H17" i="1" s="1"/>
  <c r="H42" i="1" l="1"/>
  <c r="H38" i="1"/>
  <c r="J10" i="1"/>
  <c r="F11" i="1" l="1"/>
  <c r="F13" i="1" s="1"/>
  <c r="F17" i="1" s="1"/>
  <c r="E13" i="1"/>
  <c r="J34" i="1" l="1"/>
  <c r="J17" i="1"/>
  <c r="E17" i="1"/>
  <c r="J11" i="1"/>
  <c r="J13" i="1" s="1"/>
  <c r="E36" i="1" l="1"/>
  <c r="E38" i="1" s="1"/>
  <c r="J21" i="1"/>
  <c r="J36" i="1" s="1"/>
  <c r="F36" i="1" l="1"/>
  <c r="F42" i="1" l="1"/>
  <c r="J42" i="1" s="1"/>
  <c r="F38" i="1"/>
  <c r="J38" i="1" s="1"/>
</calcChain>
</file>

<file path=xl/sharedStrings.xml><?xml version="1.0" encoding="utf-8"?>
<sst xmlns="http://schemas.openxmlformats.org/spreadsheetml/2006/main" count="50" uniqueCount="47">
  <si>
    <t>Student Fee Revenue</t>
  </si>
  <si>
    <t>Difference</t>
  </si>
  <si>
    <t>Other revenue (interest)</t>
  </si>
  <si>
    <t>TOTAL REVENUE</t>
  </si>
  <si>
    <t>Expenses</t>
  </si>
  <si>
    <t>Budgeted</t>
  </si>
  <si>
    <t>Transfort Contract</t>
  </si>
  <si>
    <t>Bad Debt</t>
  </si>
  <si>
    <t>TOTAL EXPENSES</t>
  </si>
  <si>
    <t>FUND BALANCE</t>
  </si>
  <si>
    <t>Beginning</t>
  </si>
  <si>
    <t>Ending</t>
  </si>
  <si>
    <t>Financial Summary</t>
  </si>
  <si>
    <t>Summer</t>
  </si>
  <si>
    <t>Projected</t>
  </si>
  <si>
    <t>YTD Acutals</t>
  </si>
  <si>
    <t>Total</t>
  </si>
  <si>
    <t>Other</t>
  </si>
  <si>
    <t>NET INCOME (LOSS)</t>
  </si>
  <si>
    <t>Spoke</t>
  </si>
  <si>
    <t>validated</t>
  </si>
  <si>
    <t>FY 2025</t>
  </si>
  <si>
    <t>CSU Courtesy (ADA/UCA) shuttle</t>
  </si>
  <si>
    <t>Purchase 2nd Shuttle van</t>
  </si>
  <si>
    <t>Rams Ride Right</t>
  </si>
  <si>
    <t>Corridor infrastructure study</t>
  </si>
  <si>
    <t>Gillette Drive Crossing Infrastructure</t>
  </si>
  <si>
    <t>Pavement Marking Project</t>
  </si>
  <si>
    <t>Transit Shelters</t>
  </si>
  <si>
    <t>Unallocated</t>
  </si>
  <si>
    <t>South Campus Covered Bike Shelters</t>
  </si>
  <si>
    <t>Expense breakdown</t>
  </si>
  <si>
    <t>TransFort</t>
  </si>
  <si>
    <t>ATFAB</t>
  </si>
  <si>
    <t>Transit</t>
  </si>
  <si>
    <t>Courtesy Shuttle</t>
  </si>
  <si>
    <t>Transit?</t>
  </si>
  <si>
    <t>Bike</t>
  </si>
  <si>
    <t>Misc</t>
  </si>
  <si>
    <t>Mountain Loop Trail</t>
  </si>
  <si>
    <t>Fall</t>
  </si>
  <si>
    <t>Spring</t>
  </si>
  <si>
    <t>Hughes Way Tabled Crossing</t>
  </si>
  <si>
    <t>YTD through 6/30/25</t>
  </si>
  <si>
    <t>Covered Bus Shelters (2024 award)</t>
  </si>
  <si>
    <t>7/1 - 6/30</t>
  </si>
  <si>
    <t>TO 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</si>
</sst>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0_);_(* \(#,##0.0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43" fontId="0" fillId="0" borderId="0" xfId="1" applyFont="1"/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Border="1"/>
    <xf numFmtId="164" fontId="0" fillId="2" borderId="0" xfId="1" applyNumberFormat="1" applyFont="1" applyFill="1"/>
    <xf numFmtId="164" fontId="0" fillId="2" borderId="1" xfId="1" applyNumberFormat="1" applyFont="1" applyFill="1" applyBorder="1"/>
    <xf numFmtId="164" fontId="0" fillId="2" borderId="0" xfId="0" applyNumberFormat="1" applyFill="1"/>
    <xf numFmtId="164" fontId="0" fillId="2" borderId="1" xfId="0" applyNumberFormat="1" applyFill="1" applyBorder="1"/>
    <xf numFmtId="0" fontId="0" fillId="2" borderId="0" xfId="0" applyFill="1"/>
    <xf numFmtId="164" fontId="0" fillId="2" borderId="2" xfId="1" applyNumberFormat="1" applyFont="1" applyFill="1" applyBorder="1"/>
    <xf numFmtId="164" fontId="0" fillId="2" borderId="2" xfId="0" applyNumberFormat="1" applyFill="1" applyBorder="1"/>
    <xf numFmtId="10" fontId="0" fillId="0" borderId="0" xfId="2" applyNumberFormat="1" applyFont="1"/>
    <xf numFmtId="0" fontId="0" fillId="0" borderId="0" xfId="0" applyAlignment="1">
      <alignment horizontal="center" vertical="center"/>
    </xf>
    <xf numFmtId="164" fontId="0" fillId="0" borderId="2" xfId="1" applyNumberFormat="1" applyFont="1" applyBorder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5" fontId="2" fillId="0" borderId="0" xfId="0" applyNumberFormat="1" applyFont="1" applyAlignment="1">
      <alignment horizontal="centerContinuous"/>
    </xf>
    <xf numFmtId="164" fontId="0" fillId="0" borderId="0" xfId="1" applyNumberFormat="1" applyFont="1" applyFill="1"/>
    <xf numFmtId="164" fontId="0" fillId="0" borderId="0" xfId="1" applyNumberFormat="1" applyFont="1" applyFill="1" applyBorder="1"/>
    <xf numFmtId="166" fontId="0" fillId="0" borderId="0" xfId="1" applyNumberFormat="1" applyFont="1"/>
    <xf numFmtId="166" fontId="0" fillId="0" borderId="0" xfId="0" applyNumberFormat="1"/>
    <xf numFmtId="43" fontId="0" fillId="0" borderId="0" xfId="2" applyNumberFormat="1" applyFont="1"/>
    <xf numFmtId="164" fontId="0" fillId="0" borderId="1" xfId="1" applyNumberFormat="1" applyFont="1" applyFill="1" applyBorder="1"/>
    <xf numFmtId="8" fontId="0" fillId="0" borderId="0" xfId="0" applyNumberFormat="1"/>
    <xf numFmtId="164" fontId="0" fillId="0" borderId="2" xfId="1" applyNumberFormat="1" applyFont="1" applyFill="1" applyBorder="1"/>
    <xf numFmtId="0" fontId="0" fillId="0" borderId="0" xfId="0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85A9.4C904E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628650</xdr:colOff>
      <xdr:row>5</xdr:row>
      <xdr:rowOff>163329</xdr:rowOff>
    </xdr:to>
    <xdr:pic>
      <xdr:nvPicPr>
        <xdr:cNvPr id="3" name="Google Shape;56;p13" descr="cid:image001.png@01D485A9.4C904EC0">
          <a:extLst>
            <a:ext uri="{FF2B5EF4-FFF2-40B4-BE49-F238E27FC236}">
              <a16:creationId xmlns:a16="http://schemas.microsoft.com/office/drawing/2014/main" id="{8CDB0B71-43D2-4B0F-816A-B4AD5D2D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9650" cy="1344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tabSelected="1" workbookViewId="0">
      <selection activeCell="H6" sqref="H6"/>
    </sheetView>
  </sheetViews>
  <sheetFormatPr defaultRowHeight="15" x14ac:dyDescent="0.25"/>
  <cols>
    <col min="1" max="1" width="5.7109375" customWidth="1"/>
    <col min="2" max="2" width="18.28515625" customWidth="1"/>
    <col min="3" max="3" width="15.7109375" customWidth="1"/>
    <col min="4" max="5" width="13.5703125" hidden="1" customWidth="1"/>
    <col min="6" max="6" width="13.5703125" customWidth="1"/>
    <col min="7" max="7" width="4.42578125" customWidth="1"/>
    <col min="8" max="8" width="13.85546875" customWidth="1"/>
    <col min="9" max="9" width="4.42578125" customWidth="1"/>
    <col min="10" max="10" width="13.85546875" customWidth="1"/>
    <col min="11" max="11" width="12" bestFit="1" customWidth="1"/>
    <col min="12" max="13" width="13.28515625" bestFit="1" customWidth="1"/>
  </cols>
  <sheetData>
    <row r="1" spans="1:14" ht="21" x14ac:dyDescent="0.35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8"/>
    </row>
    <row r="2" spans="1:14" ht="21" x14ac:dyDescent="0.35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</row>
    <row r="3" spans="1:14" ht="21" x14ac:dyDescent="0.35">
      <c r="A3" s="19" t="s">
        <v>43</v>
      </c>
      <c r="B3" s="18"/>
      <c r="C3" s="18"/>
      <c r="D3" s="18"/>
      <c r="E3" s="18"/>
      <c r="F3" s="18"/>
      <c r="G3" s="18"/>
      <c r="H3" s="18"/>
      <c r="I3" s="18"/>
      <c r="J3" s="18"/>
    </row>
    <row r="7" spans="1:14" x14ac:dyDescent="0.25">
      <c r="D7" s="15" t="s">
        <v>15</v>
      </c>
      <c r="E7" s="15" t="s">
        <v>14</v>
      </c>
      <c r="F7" s="4" t="s">
        <v>21</v>
      </c>
      <c r="G7" s="4"/>
    </row>
    <row r="8" spans="1:14" x14ac:dyDescent="0.25">
      <c r="A8" t="s">
        <v>0</v>
      </c>
      <c r="D8" s="15" t="s">
        <v>45</v>
      </c>
      <c r="E8" s="15" t="s">
        <v>46</v>
      </c>
      <c r="F8" s="5" t="s">
        <v>16</v>
      </c>
      <c r="G8" s="5"/>
      <c r="H8" s="5" t="s">
        <v>5</v>
      </c>
      <c r="I8" s="5"/>
      <c r="J8" s="4" t="s">
        <v>1</v>
      </c>
    </row>
    <row r="9" spans="1:14" x14ac:dyDescent="0.25">
      <c r="B9" t="s">
        <v>40</v>
      </c>
      <c r="D9" s="20">
        <v>992887</v>
      </c>
      <c r="E9" s="20">
        <v>0</v>
      </c>
      <c r="F9" s="7">
        <f>SUM(D9:E9)</f>
        <v>992887</v>
      </c>
      <c r="G9" s="2"/>
      <c r="H9" s="7">
        <v>988095</v>
      </c>
      <c r="I9" s="20"/>
      <c r="J9" s="7">
        <f>+F9-H9</f>
        <v>4792</v>
      </c>
      <c r="K9" s="1"/>
      <c r="L9" s="1"/>
      <c r="M9" s="22"/>
    </row>
    <row r="10" spans="1:14" x14ac:dyDescent="0.25">
      <c r="B10" t="s">
        <v>41</v>
      </c>
      <c r="D10" s="20">
        <v>917088</v>
      </c>
      <c r="E10" s="20">
        <v>0</v>
      </c>
      <c r="F10" s="7">
        <f t="shared" ref="F10:F12" si="0">SUM(D10:E10)</f>
        <v>917088</v>
      </c>
      <c r="G10" s="2"/>
      <c r="H10" s="7">
        <v>889285</v>
      </c>
      <c r="I10" s="20"/>
      <c r="J10" s="7">
        <f t="shared" ref="J10:J12" si="1">+F10-H10</f>
        <v>27803</v>
      </c>
      <c r="K10" s="1"/>
      <c r="L10" s="1"/>
      <c r="M10" s="22"/>
      <c r="N10" s="23"/>
    </row>
    <row r="11" spans="1:14" x14ac:dyDescent="0.25">
      <c r="B11" t="s">
        <v>13</v>
      </c>
      <c r="D11" s="20">
        <v>124156</v>
      </c>
      <c r="E11" s="20">
        <v>0</v>
      </c>
      <c r="F11" s="7">
        <f t="shared" ref="F11" si="2">SUM(D11:E11)</f>
        <v>124156</v>
      </c>
      <c r="G11" s="2"/>
      <c r="H11" s="7">
        <v>114497</v>
      </c>
      <c r="I11" s="20"/>
      <c r="J11" s="7">
        <f t="shared" ref="J11" si="3">+F11-H11</f>
        <v>9659</v>
      </c>
      <c r="L11" s="24"/>
      <c r="M11" s="2"/>
    </row>
    <row r="12" spans="1:14" x14ac:dyDescent="0.25">
      <c r="B12" t="s">
        <v>17</v>
      </c>
      <c r="D12" s="25">
        <f>ROUND(5346.44-689.39+3324.08,0)</f>
        <v>7981</v>
      </c>
      <c r="E12" s="25">
        <v>0</v>
      </c>
      <c r="F12" s="8">
        <f t="shared" si="0"/>
        <v>7981</v>
      </c>
      <c r="G12" s="6"/>
      <c r="H12" s="8">
        <v>0</v>
      </c>
      <c r="I12" s="21"/>
      <c r="J12" s="8">
        <f t="shared" si="1"/>
        <v>7981</v>
      </c>
      <c r="L12" s="14"/>
      <c r="M12" s="2"/>
    </row>
    <row r="13" spans="1:14" x14ac:dyDescent="0.25">
      <c r="D13" s="20">
        <f>SUM(D9:D12)</f>
        <v>2042112</v>
      </c>
      <c r="E13" s="20">
        <f>SUM(E9:E12)</f>
        <v>0</v>
      </c>
      <c r="F13" s="7">
        <f>SUM(F9:F12)</f>
        <v>2042112</v>
      </c>
      <c r="G13" s="6"/>
      <c r="H13" s="7">
        <f>SUM(H9:H12)</f>
        <v>1991877</v>
      </c>
      <c r="I13" s="6"/>
      <c r="J13" s="7">
        <f>SUM(J9:J12)</f>
        <v>50235</v>
      </c>
      <c r="M13" s="2"/>
    </row>
    <row r="14" spans="1:14" x14ac:dyDescent="0.25">
      <c r="D14" s="20"/>
      <c r="E14" s="20"/>
      <c r="F14" s="9"/>
      <c r="G14" s="3"/>
      <c r="H14" s="9"/>
      <c r="I14" s="3"/>
      <c r="J14" s="11"/>
      <c r="M14" s="2"/>
    </row>
    <row r="15" spans="1:14" x14ac:dyDescent="0.25">
      <c r="A15" t="s">
        <v>2</v>
      </c>
      <c r="D15" s="25">
        <v>12087</v>
      </c>
      <c r="E15" s="25">
        <v>0</v>
      </c>
      <c r="F15" s="10">
        <f>SUM(D15:E15)</f>
        <v>12087</v>
      </c>
      <c r="G15" s="3"/>
      <c r="H15" s="10">
        <v>5000</v>
      </c>
      <c r="I15" s="3"/>
      <c r="J15" s="10">
        <f>+F15-H15</f>
        <v>7087</v>
      </c>
      <c r="M15" s="2"/>
    </row>
    <row r="16" spans="1:14" ht="15.75" thickBot="1" x14ac:dyDescent="0.3">
      <c r="D16" s="20"/>
      <c r="E16" s="20"/>
      <c r="F16" s="9"/>
      <c r="G16" s="3"/>
      <c r="H16" s="9"/>
      <c r="I16" s="3"/>
      <c r="J16" s="11"/>
      <c r="M16" s="2"/>
    </row>
    <row r="17" spans="1:13" ht="15.75" thickBot="1" x14ac:dyDescent="0.3">
      <c r="A17" t="s">
        <v>3</v>
      </c>
      <c r="D17" s="27">
        <f>+D13+D15</f>
        <v>2054199</v>
      </c>
      <c r="E17" s="27">
        <f>+E13+E15</f>
        <v>0</v>
      </c>
      <c r="F17" s="12">
        <f>+F13+F15</f>
        <v>2054199</v>
      </c>
      <c r="G17" s="6"/>
      <c r="H17" s="12">
        <f>SUM(H13:H15)</f>
        <v>1996877</v>
      </c>
      <c r="I17" s="6"/>
      <c r="J17" s="12">
        <f>+F17-H17</f>
        <v>57322</v>
      </c>
      <c r="M17" s="2"/>
    </row>
    <row r="18" spans="1:13" x14ac:dyDescent="0.25">
      <c r="D18" s="20"/>
      <c r="E18" s="20"/>
      <c r="F18" s="9"/>
      <c r="G18" s="3"/>
      <c r="H18" s="9"/>
      <c r="I18" s="3"/>
      <c r="J18" s="11"/>
      <c r="M18" s="2"/>
    </row>
    <row r="19" spans="1:13" x14ac:dyDescent="0.25">
      <c r="A19" t="s">
        <v>4</v>
      </c>
      <c r="D19" s="20"/>
      <c r="E19" s="20"/>
      <c r="F19" s="9"/>
      <c r="G19" s="3"/>
      <c r="H19" s="9"/>
      <c r="I19" s="3"/>
      <c r="J19" s="11"/>
      <c r="M19" s="2"/>
    </row>
    <row r="20" spans="1:13" x14ac:dyDescent="0.25">
      <c r="B20" t="s">
        <v>6</v>
      </c>
      <c r="D20" s="20">
        <v>1472878</v>
      </c>
      <c r="E20" s="20">
        <v>0</v>
      </c>
      <c r="F20" s="9">
        <f>SUM(D20:E20)</f>
        <v>1472878</v>
      </c>
      <c r="G20" s="3"/>
      <c r="H20" s="9">
        <v>1618380</v>
      </c>
      <c r="I20" s="3"/>
      <c r="J20" s="9">
        <f>+H20-F20</f>
        <v>145502</v>
      </c>
      <c r="M20" s="2"/>
    </row>
    <row r="21" spans="1:13" x14ac:dyDescent="0.25">
      <c r="B21" t="s">
        <v>22</v>
      </c>
      <c r="D21" s="20">
        <f>90157+90157</f>
        <v>180314</v>
      </c>
      <c r="E21" s="20">
        <f>+H21-D21</f>
        <v>0</v>
      </c>
      <c r="F21" s="9">
        <f t="shared" ref="F21:F34" si="4">SUM(D21:E21)</f>
        <v>180314</v>
      </c>
      <c r="G21" s="3"/>
      <c r="H21" s="9">
        <v>180314</v>
      </c>
      <c r="I21" s="3"/>
      <c r="J21" s="9">
        <f>+H21-F21</f>
        <v>0</v>
      </c>
      <c r="M21" s="2"/>
    </row>
    <row r="22" spans="1:13" x14ac:dyDescent="0.25">
      <c r="B22" t="s">
        <v>23</v>
      </c>
      <c r="D22" s="20">
        <v>72500</v>
      </c>
      <c r="E22" s="20">
        <v>0</v>
      </c>
      <c r="F22" s="9">
        <f t="shared" si="4"/>
        <v>72500</v>
      </c>
      <c r="G22" s="3"/>
      <c r="H22" s="9">
        <v>100000</v>
      </c>
      <c r="I22" s="3"/>
      <c r="J22" s="9">
        <f t="shared" ref="J22:J34" si="5">+H22-F22</f>
        <v>27500</v>
      </c>
      <c r="M22" s="2"/>
    </row>
    <row r="23" spans="1:13" x14ac:dyDescent="0.25">
      <c r="B23" t="s">
        <v>19</v>
      </c>
      <c r="D23" s="20">
        <f>52164+52164</f>
        <v>104328</v>
      </c>
      <c r="E23" s="20">
        <f t="shared" ref="E23:E25" si="6">+H23-D23</f>
        <v>0</v>
      </c>
      <c r="F23" s="9">
        <f t="shared" si="4"/>
        <v>104328</v>
      </c>
      <c r="G23" s="3"/>
      <c r="H23" s="9">
        <v>104328</v>
      </c>
      <c r="I23" s="3"/>
      <c r="J23" s="9">
        <f t="shared" si="5"/>
        <v>0</v>
      </c>
      <c r="M23" s="2"/>
    </row>
    <row r="24" spans="1:13" x14ac:dyDescent="0.25">
      <c r="B24" t="s">
        <v>24</v>
      </c>
      <c r="D24" s="20">
        <v>7600</v>
      </c>
      <c r="E24" s="20">
        <f t="shared" si="6"/>
        <v>0</v>
      </c>
      <c r="F24" s="9">
        <f t="shared" si="4"/>
        <v>7600</v>
      </c>
      <c r="G24" s="3"/>
      <c r="H24" s="9">
        <v>7600</v>
      </c>
      <c r="I24" s="3"/>
      <c r="J24" s="9">
        <f t="shared" si="5"/>
        <v>0</v>
      </c>
      <c r="M24" s="2"/>
    </row>
    <row r="25" spans="1:13" x14ac:dyDescent="0.25">
      <c r="B25" s="28" t="s">
        <v>25</v>
      </c>
      <c r="C25" s="28"/>
      <c r="D25" s="20">
        <v>0</v>
      </c>
      <c r="E25" s="20">
        <v>0</v>
      </c>
      <c r="F25" s="9">
        <f t="shared" si="4"/>
        <v>0</v>
      </c>
      <c r="G25" s="3"/>
      <c r="H25" s="9">
        <v>80000</v>
      </c>
      <c r="I25" s="3"/>
      <c r="J25" s="9">
        <f t="shared" si="5"/>
        <v>80000</v>
      </c>
      <c r="M25" s="2"/>
    </row>
    <row r="26" spans="1:13" x14ac:dyDescent="0.25">
      <c r="B26" t="s">
        <v>26</v>
      </c>
      <c r="D26" s="20">
        <f>50116-24848</f>
        <v>25268</v>
      </c>
      <c r="E26" s="20">
        <v>0</v>
      </c>
      <c r="F26" s="9">
        <f t="shared" si="4"/>
        <v>25268</v>
      </c>
      <c r="G26" s="3"/>
      <c r="H26" s="9">
        <v>55116</v>
      </c>
      <c r="I26" s="3"/>
      <c r="J26" s="9">
        <f t="shared" si="5"/>
        <v>29848</v>
      </c>
      <c r="M26" s="2"/>
    </row>
    <row r="27" spans="1:13" x14ac:dyDescent="0.25">
      <c r="B27" t="s">
        <v>27</v>
      </c>
      <c r="D27" s="20">
        <v>68210</v>
      </c>
      <c r="E27" s="20">
        <v>0</v>
      </c>
      <c r="F27" s="9">
        <f t="shared" si="4"/>
        <v>68210</v>
      </c>
      <c r="G27" s="3"/>
      <c r="H27" s="9">
        <v>64990</v>
      </c>
      <c r="I27" s="3"/>
      <c r="J27" s="9">
        <f t="shared" si="5"/>
        <v>-3220</v>
      </c>
      <c r="M27" s="2"/>
    </row>
    <row r="28" spans="1:13" x14ac:dyDescent="0.25">
      <c r="B28" s="28" t="s">
        <v>28</v>
      </c>
      <c r="C28" s="28"/>
      <c r="D28" s="20">
        <v>0</v>
      </c>
      <c r="E28" s="20">
        <v>0</v>
      </c>
      <c r="F28" s="9">
        <f t="shared" si="4"/>
        <v>0</v>
      </c>
      <c r="G28" s="3"/>
      <c r="H28" s="9">
        <v>361515</v>
      </c>
      <c r="I28" s="3"/>
      <c r="J28" s="9">
        <f t="shared" si="5"/>
        <v>361515</v>
      </c>
      <c r="M28" s="2"/>
    </row>
    <row r="29" spans="1:13" x14ac:dyDescent="0.25">
      <c r="B29" t="s">
        <v>29</v>
      </c>
      <c r="D29" s="20">
        <v>0</v>
      </c>
      <c r="E29" s="20">
        <v>0</v>
      </c>
      <c r="F29" s="9">
        <v>0</v>
      </c>
      <c r="G29" s="3"/>
      <c r="H29" s="9">
        <v>6451</v>
      </c>
      <c r="I29" s="3"/>
      <c r="J29" s="9">
        <f t="shared" si="5"/>
        <v>6451</v>
      </c>
      <c r="M29" s="2"/>
    </row>
    <row r="30" spans="1:13" x14ac:dyDescent="0.25">
      <c r="B30" t="s">
        <v>30</v>
      </c>
      <c r="D30" s="20">
        <v>-1800</v>
      </c>
      <c r="E30" s="20">
        <v>0</v>
      </c>
      <c r="F30" s="9">
        <f t="shared" si="4"/>
        <v>-1800</v>
      </c>
      <c r="G30" s="3"/>
      <c r="H30" s="9">
        <v>0</v>
      </c>
      <c r="I30" s="3"/>
      <c r="J30" s="9">
        <f t="shared" si="5"/>
        <v>1800</v>
      </c>
      <c r="M30" s="2"/>
    </row>
    <row r="31" spans="1:13" x14ac:dyDescent="0.25">
      <c r="B31" t="s">
        <v>39</v>
      </c>
      <c r="D31" s="20">
        <v>-231</v>
      </c>
      <c r="E31" s="20">
        <v>0</v>
      </c>
      <c r="F31" s="9">
        <f t="shared" si="4"/>
        <v>-231</v>
      </c>
      <c r="G31" s="3"/>
      <c r="H31" s="9">
        <v>0</v>
      </c>
      <c r="I31" s="3"/>
      <c r="J31" s="9">
        <f t="shared" si="5"/>
        <v>231</v>
      </c>
      <c r="M31" s="2"/>
    </row>
    <row r="32" spans="1:13" x14ac:dyDescent="0.25">
      <c r="B32" t="s">
        <v>42</v>
      </c>
      <c r="D32" s="20">
        <v>-1194</v>
      </c>
      <c r="E32" s="20">
        <v>0</v>
      </c>
      <c r="F32" s="9">
        <f t="shared" si="4"/>
        <v>-1194</v>
      </c>
      <c r="G32" s="3"/>
      <c r="H32" s="9">
        <v>0</v>
      </c>
      <c r="I32" s="3"/>
      <c r="J32" s="9">
        <f t="shared" si="5"/>
        <v>1194</v>
      </c>
      <c r="M32" s="2"/>
    </row>
    <row r="33" spans="1:13" x14ac:dyDescent="0.25">
      <c r="B33" t="s">
        <v>44</v>
      </c>
      <c r="D33" s="20">
        <v>-4238.47</v>
      </c>
      <c r="E33" s="20">
        <v>0</v>
      </c>
      <c r="F33" s="9">
        <f t="shared" ref="F33" si="7">SUM(D33:E33)</f>
        <v>-4238.47</v>
      </c>
      <c r="G33" s="3"/>
      <c r="H33" s="9">
        <v>0</v>
      </c>
      <c r="I33" s="3"/>
      <c r="J33" s="9">
        <f t="shared" si="5"/>
        <v>4238.47</v>
      </c>
      <c r="M33" s="2"/>
    </row>
    <row r="34" spans="1:13" x14ac:dyDescent="0.25">
      <c r="B34" t="s">
        <v>7</v>
      </c>
      <c r="D34" s="20">
        <v>4103</v>
      </c>
      <c r="E34" s="20">
        <v>0</v>
      </c>
      <c r="F34" s="9">
        <f t="shared" si="4"/>
        <v>4103</v>
      </c>
      <c r="G34" s="3"/>
      <c r="H34" s="9">
        <v>4183</v>
      </c>
      <c r="I34" s="3"/>
      <c r="J34" s="9">
        <f t="shared" si="5"/>
        <v>80</v>
      </c>
      <c r="M34" s="2"/>
    </row>
    <row r="35" spans="1:13" ht="15.75" thickBot="1" x14ac:dyDescent="0.3">
      <c r="D35" s="20"/>
      <c r="E35" s="20"/>
      <c r="F35" s="9"/>
      <c r="G35" s="3"/>
      <c r="H35" s="9"/>
      <c r="I35" s="3"/>
      <c r="J35" s="9"/>
      <c r="M35" s="2"/>
    </row>
    <row r="36" spans="1:13" ht="15.75" thickBot="1" x14ac:dyDescent="0.3">
      <c r="A36" t="s">
        <v>8</v>
      </c>
      <c r="D36" s="16">
        <f>SUM(D20:D35)</f>
        <v>1927737.53</v>
      </c>
      <c r="E36" s="16">
        <f>SUM(E20:E35)</f>
        <v>0</v>
      </c>
      <c r="F36" s="13">
        <f>SUM(F20:F35)</f>
        <v>1927737.53</v>
      </c>
      <c r="G36" s="3"/>
      <c r="H36" s="13">
        <f>SUM(H20:H35)</f>
        <v>2582877</v>
      </c>
      <c r="I36" s="3"/>
      <c r="J36" s="13">
        <f>SUM(J20:J35)</f>
        <v>655139.47</v>
      </c>
      <c r="M36" s="2"/>
    </row>
    <row r="37" spans="1:13" ht="15.75" thickBot="1" x14ac:dyDescent="0.3">
      <c r="D37" s="2"/>
      <c r="E37" s="2"/>
      <c r="F37" s="9"/>
      <c r="G37" s="3"/>
      <c r="H37" s="9"/>
      <c r="I37" s="3"/>
      <c r="J37" s="11"/>
      <c r="M37" s="2"/>
    </row>
    <row r="38" spans="1:13" ht="15.75" thickBot="1" x14ac:dyDescent="0.3">
      <c r="A38" t="s">
        <v>18</v>
      </c>
      <c r="D38" s="16">
        <f>+D17-D36</f>
        <v>126461.46999999997</v>
      </c>
      <c r="E38" s="16">
        <f>+E17-E36</f>
        <v>0</v>
      </c>
      <c r="F38" s="13">
        <f>+F17-F36</f>
        <v>126461.46999999997</v>
      </c>
      <c r="G38" s="3"/>
      <c r="H38" s="13">
        <f>+H17-H36</f>
        <v>-586000</v>
      </c>
      <c r="I38" s="3"/>
      <c r="J38" s="12">
        <f>+F38-H38</f>
        <v>712461.47</v>
      </c>
      <c r="M38" s="2"/>
    </row>
    <row r="39" spans="1:13" x14ac:dyDescent="0.25">
      <c r="D39" s="2"/>
      <c r="E39" s="2"/>
      <c r="F39" s="9"/>
      <c r="G39" s="3"/>
      <c r="H39" s="9"/>
      <c r="I39" s="3"/>
      <c r="J39" s="11"/>
      <c r="M39" s="2"/>
    </row>
    <row r="40" spans="1:13" x14ac:dyDescent="0.25">
      <c r="A40" t="s">
        <v>9</v>
      </c>
      <c r="D40" s="2"/>
      <c r="E40" s="2"/>
      <c r="F40" s="11"/>
      <c r="G40" s="2"/>
      <c r="H40" s="7"/>
      <c r="I40" s="2"/>
      <c r="J40" s="11"/>
      <c r="M40" s="2"/>
    </row>
    <row r="41" spans="1:13" ht="15.75" thickBot="1" x14ac:dyDescent="0.3">
      <c r="B41" t="s">
        <v>10</v>
      </c>
      <c r="D41" s="2"/>
      <c r="E41" s="2"/>
      <c r="F41" s="7">
        <v>856709</v>
      </c>
      <c r="G41" s="2"/>
      <c r="H41" s="7">
        <v>834315</v>
      </c>
      <c r="I41" s="2"/>
      <c r="J41" s="9">
        <f>+F41-H41</f>
        <v>22394</v>
      </c>
      <c r="M41" s="2"/>
    </row>
    <row r="42" spans="1:13" ht="15.75" thickBot="1" x14ac:dyDescent="0.3">
      <c r="B42" t="s">
        <v>11</v>
      </c>
      <c r="D42" s="6"/>
      <c r="E42" s="6"/>
      <c r="F42" s="12">
        <f>+F41+F17-F36</f>
        <v>983170.47</v>
      </c>
      <c r="G42" s="2"/>
      <c r="H42" s="12">
        <f>+H17-H36+H41</f>
        <v>248315</v>
      </c>
      <c r="I42" s="2"/>
      <c r="J42" s="13">
        <f>+F42-H42</f>
        <v>734855.47</v>
      </c>
      <c r="M42" s="2"/>
    </row>
    <row r="43" spans="1:13" x14ac:dyDescent="0.25">
      <c r="F43" s="2"/>
      <c r="G43" s="2"/>
      <c r="H43" s="2"/>
      <c r="I43" s="2"/>
    </row>
    <row r="44" spans="1:13" x14ac:dyDescent="0.25">
      <c r="F44" s="2"/>
      <c r="G44" s="2"/>
      <c r="H44" s="2" t="s">
        <v>20</v>
      </c>
      <c r="I44" s="2"/>
    </row>
    <row r="45" spans="1:13" x14ac:dyDescent="0.25">
      <c r="F45" s="1"/>
      <c r="G45" s="1"/>
      <c r="H45" s="1"/>
      <c r="I45" s="1"/>
    </row>
    <row r="46" spans="1:13" x14ac:dyDescent="0.25">
      <c r="F46" s="1"/>
      <c r="G46" s="1"/>
      <c r="H46" s="1"/>
      <c r="I46" s="1"/>
    </row>
    <row r="47" spans="1:13" x14ac:dyDescent="0.25">
      <c r="F47" s="1"/>
      <c r="G47" s="1"/>
      <c r="H47" s="1"/>
      <c r="I47" s="1"/>
    </row>
    <row r="48" spans="1:13" x14ac:dyDescent="0.25">
      <c r="F48" s="1"/>
      <c r="G48" s="1"/>
      <c r="H48" s="1"/>
      <c r="I48" s="1"/>
    </row>
    <row r="49" spans="6:9" x14ac:dyDescent="0.25">
      <c r="F49" s="1"/>
      <c r="G49" s="1"/>
      <c r="H49" s="1"/>
      <c r="I49" s="1"/>
    </row>
    <row r="51" spans="6:9" x14ac:dyDescent="0.25">
      <c r="F51" s="1"/>
      <c r="G51" s="1"/>
      <c r="H51" s="1"/>
      <c r="I51" s="1"/>
    </row>
    <row r="52" spans="6:9" x14ac:dyDescent="0.25">
      <c r="F52" s="1"/>
      <c r="G52" s="1"/>
      <c r="H52" s="1"/>
      <c r="I52" s="1"/>
    </row>
    <row r="53" spans="6:9" x14ac:dyDescent="0.25">
      <c r="F53" s="1"/>
      <c r="G53" s="1"/>
      <c r="H53" s="1"/>
      <c r="I53" s="1"/>
    </row>
    <row r="54" spans="6:9" x14ac:dyDescent="0.25">
      <c r="F54" s="1"/>
      <c r="G54" s="1"/>
      <c r="H54" s="1"/>
      <c r="I54" s="1"/>
    </row>
    <row r="55" spans="6:9" x14ac:dyDescent="0.25">
      <c r="F55" s="1"/>
      <c r="G55" s="1"/>
      <c r="H55" s="1"/>
      <c r="I55" s="1"/>
    </row>
    <row r="56" spans="6:9" x14ac:dyDescent="0.25">
      <c r="F56" s="1"/>
      <c r="G56" s="1"/>
      <c r="H56" s="1"/>
      <c r="I56" s="1"/>
    </row>
    <row r="57" spans="6:9" x14ac:dyDescent="0.25">
      <c r="F57" s="1"/>
      <c r="G57" s="1"/>
      <c r="H57" s="1"/>
      <c r="I57" s="1"/>
    </row>
    <row r="58" spans="6:9" x14ac:dyDescent="0.25">
      <c r="F58" s="1"/>
      <c r="G58" s="1"/>
      <c r="H58" s="1"/>
      <c r="I58" s="1"/>
    </row>
    <row r="59" spans="6:9" x14ac:dyDescent="0.25">
      <c r="F59" s="1"/>
      <c r="G59" s="1"/>
      <c r="H59" s="1"/>
      <c r="I59" s="1"/>
    </row>
    <row r="60" spans="6:9" x14ac:dyDescent="0.25">
      <c r="F60" s="1"/>
      <c r="G60" s="1"/>
      <c r="H60" s="1"/>
      <c r="I60" s="1"/>
    </row>
  </sheetData>
  <printOptions horizontalCentered="1" verticalCentered="1"/>
  <pageMargins left="0.25" right="0.25" top="0.25" bottom="0.25" header="0.3" footer="0.3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99C1-E704-4705-AC3F-9AA24E86A875}">
  <dimension ref="A2:E14"/>
  <sheetViews>
    <sheetView workbookViewId="0">
      <selection activeCell="B11" sqref="B11"/>
    </sheetView>
  </sheetViews>
  <sheetFormatPr defaultRowHeight="15" x14ac:dyDescent="0.25"/>
  <cols>
    <col min="1" max="1" width="19.85546875" customWidth="1"/>
    <col min="2" max="2" width="13.85546875" customWidth="1"/>
    <col min="3" max="3" width="15.7109375" customWidth="1"/>
  </cols>
  <sheetData>
    <row r="2" spans="1:5" x14ac:dyDescent="0.25">
      <c r="A2" t="s">
        <v>33</v>
      </c>
    </row>
    <row r="3" spans="1:5" x14ac:dyDescent="0.25">
      <c r="A3" t="s">
        <v>31</v>
      </c>
      <c r="B3" s="26"/>
    </row>
    <row r="5" spans="1:5" x14ac:dyDescent="0.25">
      <c r="E5" s="1">
        <v>37</v>
      </c>
    </row>
    <row r="6" spans="1:5" x14ac:dyDescent="0.25">
      <c r="A6" t="s">
        <v>32</v>
      </c>
      <c r="B6" t="s">
        <v>34</v>
      </c>
      <c r="C6" s="1">
        <v>1618380</v>
      </c>
      <c r="D6" s="14">
        <f>-C6/C$11</f>
        <v>0.81248992784192997</v>
      </c>
      <c r="E6" s="1">
        <f>+D6*E$5</f>
        <v>30.062127330151409</v>
      </c>
    </row>
    <row r="7" spans="1:5" x14ac:dyDescent="0.25">
      <c r="A7" t="s">
        <v>35</v>
      </c>
      <c r="B7" t="s">
        <v>36</v>
      </c>
      <c r="C7" s="1">
        <v>180314</v>
      </c>
      <c r="D7" s="14">
        <f t="shared" ref="D7:D9" si="0">-C7/C$11</f>
        <v>9.0524665930677442E-2</v>
      </c>
      <c r="E7" s="1">
        <f t="shared" ref="E7:E9" si="1">+D7*E$5</f>
        <v>3.3494126394350654</v>
      </c>
    </row>
    <row r="8" spans="1:5" x14ac:dyDescent="0.25">
      <c r="A8" t="s">
        <v>19</v>
      </c>
      <c r="B8" t="s">
        <v>37</v>
      </c>
      <c r="C8" s="1">
        <v>104328</v>
      </c>
      <c r="D8" s="14">
        <f t="shared" si="0"/>
        <v>5.2376728081101394E-2</v>
      </c>
      <c r="E8" s="1">
        <f t="shared" si="1"/>
        <v>1.9379389390007515</v>
      </c>
    </row>
    <row r="9" spans="1:5" x14ac:dyDescent="0.25">
      <c r="A9" t="s">
        <v>38</v>
      </c>
      <c r="B9" t="s">
        <v>38</v>
      </c>
      <c r="C9" s="1">
        <f>250000-C8-56817</f>
        <v>88855</v>
      </c>
      <c r="D9" s="14">
        <f t="shared" si="0"/>
        <v>4.4608678146291159E-2</v>
      </c>
      <c r="E9" s="1">
        <f t="shared" si="1"/>
        <v>1.6505210914127728</v>
      </c>
    </row>
    <row r="10" spans="1:5" x14ac:dyDescent="0.25">
      <c r="C10" s="1"/>
    </row>
    <row r="11" spans="1:5" x14ac:dyDescent="0.25">
      <c r="C11" s="1">
        <v>-1991877</v>
      </c>
    </row>
    <row r="12" spans="1:5" x14ac:dyDescent="0.25">
      <c r="C12" s="1"/>
    </row>
    <row r="13" spans="1:5" x14ac:dyDescent="0.25">
      <c r="C13" s="1"/>
    </row>
    <row r="14" spans="1:5" x14ac:dyDescent="0.25">
      <c r="C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Sheet1!_MailAutoSig</vt:lpstr>
      <vt:lpstr>Sheet1!Print_Area</vt:lpstr>
    </vt:vector>
  </TitlesOfParts>
  <Company>Colorado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Grube,Brian</dc:creator>
  <cp:lastModifiedBy>Grube,Brian</cp:lastModifiedBy>
  <cp:lastPrinted>2025-09-08T22:21:58Z</cp:lastPrinted>
  <dcterms:created xsi:type="dcterms:W3CDTF">2018-09-17T20:01:26Z</dcterms:created>
  <dcterms:modified xsi:type="dcterms:W3CDTF">2025-09-08T22:25:55Z</dcterms:modified>
</cp:coreProperties>
</file>